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60" yWindow="400" windowWidth="16060" windowHeight="9900" activeTab="0"/>
  </bookViews>
  <sheets>
    <sheet name="Sheet1" sheetId="1" r:id="rId1"/>
    <sheet name="Sheet2" sheetId="2" r:id="rId2"/>
    <sheet name="Sheet3" sheetId="3" r:id="rId3"/>
  </sheets>
  <definedNames>
    <definedName name="b">'Sheet1'!$L$12</definedName>
    <definedName name="deviation">'Sheet1'!$L$10</definedName>
    <definedName name="m">'Sheet1'!$L$11</definedName>
    <definedName name="max_grad_b">'Sheet1'!$V$8</definedName>
    <definedName name="max_grad_m">'Sheet1'!$U$8</definedName>
    <definedName name="min_grad_b">'Sheet1'!$V$14</definedName>
    <definedName name="min_grad_m">'Sheet1'!$U$14</definedName>
    <definedName name="num_points">'Sheet1'!$L$9</definedName>
    <definedName name="sum_x">'Sheet1'!$L$5</definedName>
    <definedName name="sum_xx">'Sheet1'!$L$8</definedName>
    <definedName name="sum_xy">'Sheet1'!$L$7</definedName>
    <definedName name="sum_y">'Sheet1'!$L$6</definedName>
  </definedNames>
  <calcPr fullCalcOnLoad="1"/>
</workbook>
</file>

<file path=xl/sharedStrings.xml><?xml version="1.0" encoding="utf-8"?>
<sst xmlns="http://schemas.openxmlformats.org/spreadsheetml/2006/main" count="41" uniqueCount="33">
  <si>
    <t>General linear plot with errors</t>
  </si>
  <si>
    <t>x-axis</t>
  </si>
  <si>
    <t>y-axis</t>
  </si>
  <si>
    <t>units</t>
  </si>
  <si>
    <t>value</t>
  </si>
  <si>
    <t>error</t>
  </si>
  <si>
    <t>Can Use?</t>
  </si>
  <si>
    <t>x times y</t>
  </si>
  <si>
    <t>x squared</t>
  </si>
  <si>
    <t>x</t>
  </si>
  <si>
    <t>y</t>
  </si>
  <si>
    <t>Sum x</t>
  </si>
  <si>
    <t>Linear Y</t>
  </si>
  <si>
    <t>deltax</t>
  </si>
  <si>
    <t>deltay</t>
  </si>
  <si>
    <t>x+dx</t>
  </si>
  <si>
    <t>x-dx</t>
  </si>
  <si>
    <t>y+dy</t>
  </si>
  <si>
    <t>y-dy</t>
  </si>
  <si>
    <t>max grad line</t>
  </si>
  <si>
    <t>Sum  y</t>
  </si>
  <si>
    <t>Sum xy</t>
  </si>
  <si>
    <t>Approx grad=</t>
  </si>
  <si>
    <t>Sum xx</t>
  </si>
  <si>
    <t>Points</t>
  </si>
  <si>
    <t>Dev</t>
  </si>
  <si>
    <t>m</t>
  </si>
  <si>
    <t>min grad line</t>
  </si>
  <si>
    <t>b</t>
  </si>
  <si>
    <t>Equation of line of best fit: y =</t>
  </si>
  <si>
    <t>+</t>
  </si>
  <si>
    <t xml:space="preserve"> Equation of max gradient line: y =</t>
  </si>
  <si>
    <t>Equation of min gradient line: y =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</si>
</sst>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2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Arial"/>
      <family val="2"/>
    </font>
    <font>
      <sz val="8"/>
      <name val="Geneva"/>
      <family val="0"/>
    </font>
    <font>
      <sz val="18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0"/>
      <name val="Arial"/>
      <family val="2"/>
    </font>
    <font>
      <b/>
      <sz val="14"/>
      <name val="Arial"/>
      <family val="0"/>
    </font>
    <font>
      <b/>
      <sz val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/>
      <protection/>
    </xf>
    <xf numFmtId="0" fontId="10" fillId="0" borderId="4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11" fillId="0" borderId="6" xfId="0" applyFont="1" applyBorder="1" applyAlignment="1" applyProtection="1">
      <alignment wrapText="1"/>
      <protection/>
    </xf>
    <xf numFmtId="0" fontId="11" fillId="0" borderId="4" xfId="0" applyFont="1" applyBorder="1" applyAlignment="1" applyProtection="1">
      <alignment wrapText="1"/>
      <protection/>
    </xf>
    <xf numFmtId="0" fontId="11" fillId="0" borderId="6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/>
      <protection/>
    </xf>
    <xf numFmtId="0" fontId="8" fillId="0" borderId="8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9" fillId="0" borderId="11" xfId="0" applyFont="1" applyBorder="1" applyAlignment="1" applyProtection="1">
      <alignment horizontal="center" wrapText="1"/>
      <protection/>
    </xf>
    <xf numFmtId="168" fontId="9" fillId="0" borderId="10" xfId="0" applyNumberFormat="1" applyFont="1" applyBorder="1" applyAlignment="1" applyProtection="1">
      <alignment horizontal="center"/>
      <protection/>
    </xf>
    <xf numFmtId="168" fontId="9" fillId="0" borderId="9" xfId="0" applyNumberFormat="1" applyFont="1" applyBorder="1" applyAlignment="1" applyProtection="1">
      <alignment horizontal="center"/>
      <protection/>
    </xf>
    <xf numFmtId="168" fontId="9" fillId="0" borderId="11" xfId="0" applyNumberFormat="1" applyFont="1" applyBorder="1" applyAlignment="1" applyProtection="1">
      <alignment horizontal="center"/>
      <protection/>
    </xf>
    <xf numFmtId="168" fontId="9" fillId="0" borderId="12" xfId="0" applyNumberFormat="1" applyFont="1" applyBorder="1" applyAlignment="1" applyProtection="1">
      <alignment horizontal="center"/>
      <protection/>
    </xf>
    <xf numFmtId="168" fontId="9" fillId="0" borderId="8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68" fontId="9" fillId="0" borderId="13" xfId="0" applyNumberFormat="1" applyFont="1" applyBorder="1" applyAlignment="1" applyProtection="1">
      <alignment horizontal="center"/>
      <protection/>
    </xf>
    <xf numFmtId="168" fontId="9" fillId="0" borderId="14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 wrapText="1"/>
      <protection/>
    </xf>
    <xf numFmtId="0" fontId="9" fillId="0" borderId="14" xfId="0" applyFont="1" applyBorder="1" applyAlignment="1" applyProtection="1">
      <alignment horizontal="center" wrapText="1"/>
      <protection/>
    </xf>
    <xf numFmtId="0" fontId="8" fillId="0" borderId="1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3" borderId="16" xfId="0" applyFill="1" applyBorder="1" applyAlignment="1" applyProtection="1">
      <alignment/>
      <protection/>
    </xf>
    <xf numFmtId="0" fontId="10" fillId="3" borderId="17" xfId="0" applyFont="1" applyFill="1" applyBorder="1" applyAlignment="1" applyProtection="1">
      <alignment/>
      <protection/>
    </xf>
    <xf numFmtId="0" fontId="4" fillId="3" borderId="17" xfId="0" applyFont="1" applyFill="1" applyBorder="1" applyAlignment="1" applyProtection="1">
      <alignment/>
      <protection/>
    </xf>
    <xf numFmtId="0" fontId="4" fillId="3" borderId="18" xfId="0" applyFont="1" applyFill="1" applyBorder="1" applyAlignment="1" applyProtection="1">
      <alignment horizontal="right"/>
      <protection/>
    </xf>
    <xf numFmtId="11" fontId="7" fillId="3" borderId="17" xfId="0" applyNumberFormat="1" applyFont="1" applyFill="1" applyBorder="1" applyAlignment="1" applyProtection="1">
      <alignment horizontal="center"/>
      <protection/>
    </xf>
    <xf numFmtId="0" fontId="7" fillId="3" borderId="17" xfId="0" applyFont="1" applyFill="1" applyBorder="1" applyAlignment="1" applyProtection="1">
      <alignment horizontal="center"/>
      <protection/>
    </xf>
    <xf numFmtId="11" fontId="7" fillId="3" borderId="19" xfId="0" applyNumberFormat="1" applyFont="1" applyFill="1" applyBorder="1" applyAlignment="1" applyProtection="1">
      <alignment horizontal="center"/>
      <protection/>
    </xf>
    <xf numFmtId="0" fontId="0" fillId="4" borderId="20" xfId="0" applyFill="1" applyBorder="1" applyAlignment="1" applyProtection="1">
      <alignment/>
      <protection/>
    </xf>
    <xf numFmtId="0" fontId="10" fillId="4" borderId="3" xfId="0" applyFont="1" applyFill="1" applyBorder="1" applyAlignment="1" applyProtection="1">
      <alignment/>
      <protection/>
    </xf>
    <xf numFmtId="0" fontId="4" fillId="4" borderId="3" xfId="0" applyFont="1" applyFill="1" applyBorder="1" applyAlignment="1" applyProtection="1">
      <alignment/>
      <protection/>
    </xf>
    <xf numFmtId="0" fontId="4" fillId="4" borderId="6" xfId="0" applyFont="1" applyFill="1" applyBorder="1" applyAlignment="1" applyProtection="1">
      <alignment horizontal="right"/>
      <protection/>
    </xf>
    <xf numFmtId="11" fontId="7" fillId="4" borderId="3" xfId="0" applyNumberFormat="1" applyFont="1" applyFill="1" applyBorder="1" applyAlignment="1" applyProtection="1">
      <alignment horizontal="center"/>
      <protection/>
    </xf>
    <xf numFmtId="0" fontId="7" fillId="4" borderId="3" xfId="0" applyFont="1" applyFill="1" applyBorder="1" applyAlignment="1" applyProtection="1">
      <alignment horizontal="center"/>
      <protection/>
    </xf>
    <xf numFmtId="11" fontId="7" fillId="4" borderId="21" xfId="0" applyNumberFormat="1" applyFont="1" applyFill="1" applyBorder="1" applyAlignment="1" applyProtection="1">
      <alignment horizontal="center"/>
      <protection/>
    </xf>
    <xf numFmtId="0" fontId="0" fillId="4" borderId="22" xfId="0" applyFill="1" applyBorder="1" applyAlignment="1" applyProtection="1">
      <alignment/>
      <protection/>
    </xf>
    <xf numFmtId="0" fontId="4" fillId="4" borderId="23" xfId="0" applyFont="1" applyFill="1" applyBorder="1" applyAlignment="1" applyProtection="1">
      <alignment/>
      <protection/>
    </xf>
    <xf numFmtId="0" fontId="4" fillId="4" borderId="24" xfId="0" applyFont="1" applyFill="1" applyBorder="1" applyAlignment="1" applyProtection="1">
      <alignment horizontal="right"/>
      <protection/>
    </xf>
    <xf numFmtId="11" fontId="7" fillId="4" borderId="23" xfId="0" applyNumberFormat="1" applyFont="1" applyFill="1" applyBorder="1" applyAlignment="1" applyProtection="1">
      <alignment horizontal="center"/>
      <protection/>
    </xf>
    <xf numFmtId="0" fontId="7" fillId="4" borderId="23" xfId="0" applyFont="1" applyFill="1" applyBorder="1" applyAlignment="1" applyProtection="1">
      <alignment horizontal="center"/>
      <protection/>
    </xf>
    <xf numFmtId="11" fontId="7" fillId="4" borderId="25" xfId="0" applyNumberFormat="1" applyFont="1" applyFill="1" applyBorder="1" applyAlignment="1" applyProtection="1">
      <alignment horizontal="center"/>
      <protection/>
    </xf>
    <xf numFmtId="168" fontId="7" fillId="3" borderId="26" xfId="0" applyNumberFormat="1" applyFont="1" applyFill="1" applyBorder="1" applyAlignment="1">
      <alignment horizontal="center" vertical="center"/>
    </xf>
    <xf numFmtId="2" fontId="7" fillId="4" borderId="18" xfId="0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  <xf numFmtId="2" fontId="7" fillId="4" borderId="24" xfId="0" applyNumberFormat="1" applyFont="1" applyFill="1" applyBorder="1" applyAlignment="1">
      <alignment horizontal="center" vertical="center"/>
    </xf>
    <xf numFmtId="168" fontId="7" fillId="3" borderId="27" xfId="0" applyNumberFormat="1" applyFont="1" applyFill="1" applyBorder="1" applyAlignment="1">
      <alignment horizontal="center" vertical="center"/>
    </xf>
    <xf numFmtId="168" fontId="7" fillId="3" borderId="28" xfId="0" applyNumberFormat="1" applyFont="1" applyFill="1" applyBorder="1" applyAlignment="1">
      <alignment horizontal="center" vertical="center"/>
    </xf>
    <xf numFmtId="2" fontId="7" fillId="4" borderId="19" xfId="0" applyNumberFormat="1" applyFont="1" applyFill="1" applyBorder="1" applyAlignment="1">
      <alignment horizontal="center" vertical="center"/>
    </xf>
    <xf numFmtId="2" fontId="7" fillId="4" borderId="21" xfId="0" applyNumberFormat="1" applyFont="1" applyFill="1" applyBorder="1" applyAlignment="1">
      <alignment horizontal="center" vertical="center"/>
    </xf>
    <xf numFmtId="2" fontId="7" fillId="4" borderId="25" xfId="0" applyNumberFormat="1" applyFont="1" applyFill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/>
      <protection/>
    </xf>
    <xf numFmtId="0" fontId="11" fillId="0" borderId="4" xfId="0" applyFont="1" applyBorder="1" applyAlignment="1" applyProtection="1">
      <alignment horizontal="center"/>
      <protection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Sheet1!$N$3</c:f>
        </c:strRef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25"/>
          <c:y val="0.16375"/>
          <c:w val="0.8975"/>
          <c:h val="0.80125"/>
        </c:manualLayout>
      </c:layout>
      <c:scatterChart>
        <c:scatterStyle val="lineMarker"/>
        <c:varyColors val="0"/>
        <c:ser>
          <c:idx val="0"/>
          <c:order val="0"/>
          <c:tx>
            <c:v>$D$3:$D$5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Sheet1!$E$6:$E$15</c:f>
                <c:numCache>
                  <c:ptCount val="10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</c:numCache>
              </c:numRef>
            </c:plus>
            <c:minus>
              <c:numRef>
                <c:f>Sheet1!$E$6:$E$15</c:f>
                <c:numCache>
                  <c:ptCount val="10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0.5</c:v>
                </c:pt>
                <c:pt idx="9">
                  <c:v>0.5</c:v>
                </c:pt>
              </c:numLit>
            </c:plus>
            <c:minus>
              <c:numLit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0.5</c:v>
                </c:pt>
                <c:pt idx="9">
                  <c:v>0.5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Sheet1!$B$6:$B$15</c:f>
              <c:numCache/>
            </c:numRef>
          </c:xVal>
          <c:yVal>
            <c:numRef>
              <c:f>Sheet1!$D$6:$D$15</c:f>
              <c:numCache/>
            </c:numRef>
          </c:yVal>
          <c:smooth val="0"/>
        </c:ser>
        <c:ser>
          <c:idx val="1"/>
          <c:order val="1"/>
          <c:tx>
            <c:v>max gradient 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6411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Sheet1!$U$6:$U$7</c:f>
              <c:numCache/>
            </c:numRef>
          </c:xVal>
          <c:yVal>
            <c:numRef>
              <c:f>Sheet1!$V$6:$V$7</c:f>
              <c:numCache/>
            </c:numRef>
          </c:yVal>
          <c:smooth val="0"/>
        </c:ser>
        <c:ser>
          <c:idx val="2"/>
          <c:order val="2"/>
          <c:tx>
            <c:v>min grad 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6411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Sheet1!$U$12:$U$13</c:f>
              <c:numCache/>
            </c:numRef>
          </c:xVal>
          <c:yVal>
            <c:numRef>
              <c:f>Sheet1!$V$12:$V$13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Sheet1!$B$6:$B$15</c:f>
              <c:numCache/>
            </c:numRef>
          </c:xVal>
          <c:yVal>
            <c:numRef>
              <c:f>Sheet1!$M$6:$M$15</c:f>
              <c:numCache/>
            </c:numRef>
          </c:yVal>
          <c:smooth val="0"/>
        </c:ser>
        <c:axId val="25918632"/>
        <c:axId val="31941097"/>
      </c:scatterChart>
      <c:valAx>
        <c:axId val="25918632"/>
        <c:scaling>
          <c:orientation val="minMax"/>
        </c:scaling>
        <c:axPos val="b"/>
        <c:title>
          <c:tx>
            <c:strRef>
              <c:f>Sheet1!$N$5</c:f>
            </c:strRef>
          </c:tx>
          <c:layout>
            <c:manualLayout>
              <c:xMode val="factor"/>
              <c:yMode val="factor"/>
              <c:x val="-0.01375"/>
              <c:y val="0.0007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900" b="1" i="0" u="none" baseline="0">
                  <a:solidFill>
                    <a:srgbClr val="000000"/>
                  </a:solidFill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41097"/>
        <c:crosses val="autoZero"/>
        <c:crossBetween val="midCat"/>
        <c:dispUnits/>
      </c:valAx>
      <c:valAx>
        <c:axId val="31941097"/>
        <c:scaling>
          <c:orientation val="minMax"/>
        </c:scaling>
        <c:axPos val="l"/>
        <c:title>
          <c:tx>
            <c:strRef>
              <c:f>Sheet1!$N$6</c:f>
            </c:strRef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900" b="1" i="0" u="none" baseline="0">
                  <a:solidFill>
                    <a:srgbClr val="000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186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17</xdr:col>
      <xdr:colOff>171450</xdr:colOff>
      <xdr:row>18</xdr:row>
      <xdr:rowOff>38100</xdr:rowOff>
    </xdr:to>
    <xdr:graphicFrame>
      <xdr:nvGraphicFramePr>
        <xdr:cNvPr id="1" name="Chart 2"/>
        <xdr:cNvGraphicFramePr/>
      </xdr:nvGraphicFramePr>
      <xdr:xfrm>
        <a:off x="2790825" y="0"/>
        <a:ext cx="50006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133350</xdr:colOff>
      <xdr:row>0</xdr:row>
      <xdr:rowOff>9525</xdr:rowOff>
    </xdr:from>
    <xdr:to>
      <xdr:col>22</xdr:col>
      <xdr:colOff>9525</xdr:colOff>
      <xdr:row>21</xdr:row>
      <xdr:rowOff>47625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753350" y="9525"/>
          <a:ext cx="1828800" cy="5105400"/>
        </a:xfrm>
        <a:prstGeom prst="rect">
          <a:avLst/>
        </a:prstGeom>
        <a:solidFill>
          <a:srgbClr val="FFFFFF"/>
        </a:solidFill>
        <a:ln w="38100" cmpd="dbl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this template to plot variables which have a linear relationship, and have errors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name of the x-axis variable in the cell labelled "x-axis". [eg. Put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you are plotting something as a function of time.]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Then enter the units (eg. seconds) below the name.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data for the x-axis variable down the BLUE column. The numbers already there are just examples Delete the numbers in any cells you don't use.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Then add the absolute errors for the x-axis variable in the GREEN column.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Repeat the process for the y-axis variable.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Your plot will be generated automatically, along with a line of best fit, lines of max and min gradient, and their equations in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y=mx+b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workbookViewId="0" topLeftCell="A1">
      <selection activeCell="D17" sqref="D17"/>
    </sheetView>
  </sheetViews>
  <sheetFormatPr defaultColWidth="14.875" defaultRowHeight="12"/>
  <cols>
    <col min="1" max="1" width="1.00390625" style="2" customWidth="1"/>
    <col min="2" max="5" width="8.875" style="2" customWidth="1"/>
    <col min="6" max="7" width="1.75390625" style="2" customWidth="1"/>
    <col min="8" max="8" width="10.75390625" style="2" customWidth="1"/>
    <col min="9" max="10" width="1.75390625" style="2" customWidth="1"/>
    <col min="11" max="11" width="10.75390625" style="2" customWidth="1"/>
    <col min="12" max="12" width="1.75390625" style="2" customWidth="1"/>
    <col min="13" max="13" width="8.25390625" style="2" customWidth="1"/>
    <col min="14" max="14" width="7.375" style="2" customWidth="1"/>
    <col min="15" max="15" width="5.875" style="2" customWidth="1"/>
    <col min="16" max="16" width="6.875" style="2" customWidth="1"/>
    <col min="17" max="17" width="4.875" style="2" customWidth="1"/>
    <col min="18" max="19" width="3.875" style="2" customWidth="1"/>
    <col min="20" max="20" width="3.75390625" style="2" customWidth="1"/>
    <col min="21" max="21" width="8.00390625" style="2" customWidth="1"/>
    <col min="22" max="22" width="6.125" style="2" customWidth="1"/>
    <col min="23" max="23" width="2.375" style="2" customWidth="1"/>
    <col min="24" max="24" width="9.00390625" style="2" customWidth="1"/>
    <col min="25" max="25" width="4.875" style="2" customWidth="1"/>
    <col min="26" max="16384" width="14.875" style="2" customWidth="1"/>
  </cols>
  <sheetData>
    <row r="1" spans="1:4" ht="18.75" customHeight="1">
      <c r="A1" s="1" t="s">
        <v>0</v>
      </c>
      <c r="D1" s="3"/>
    </row>
    <row r="2" spans="2:4" ht="9.75" customHeight="1" thickBot="1">
      <c r="B2" s="4"/>
      <c r="C2" s="4"/>
      <c r="D2" s="3"/>
    </row>
    <row r="3" spans="2:16" s="5" customFormat="1" ht="30.75" customHeight="1">
      <c r="B3" s="74" t="s">
        <v>1</v>
      </c>
      <c r="C3" s="75"/>
      <c r="D3" s="74" t="s">
        <v>2</v>
      </c>
      <c r="E3" s="75"/>
      <c r="F3" s="6"/>
      <c r="G3" s="6"/>
      <c r="H3" s="6"/>
      <c r="I3" s="6"/>
      <c r="J3" s="6"/>
      <c r="K3" s="6"/>
      <c r="L3" s="6"/>
      <c r="M3" s="6"/>
      <c r="N3" s="7" t="str">
        <f>D3&amp;" vs "&amp;B3</f>
        <v>y-axis vs x-axis</v>
      </c>
      <c r="O3" s="7"/>
      <c r="P3" s="7"/>
    </row>
    <row r="4" spans="2:16" s="5" customFormat="1" ht="21.75" customHeight="1">
      <c r="B4" s="76" t="s">
        <v>3</v>
      </c>
      <c r="C4" s="77"/>
      <c r="D4" s="76" t="s">
        <v>3</v>
      </c>
      <c r="E4" s="77"/>
      <c r="F4" s="6"/>
      <c r="G4" s="6"/>
      <c r="H4" s="6"/>
      <c r="I4" s="6"/>
      <c r="J4" s="6"/>
      <c r="K4" s="6"/>
      <c r="L4" s="6"/>
      <c r="M4" s="6"/>
      <c r="N4" s="7"/>
      <c r="O4" s="7"/>
      <c r="P4" s="7"/>
    </row>
    <row r="5" spans="2:22" s="6" customFormat="1" ht="21" customHeight="1" thickBot="1">
      <c r="B5" s="8" t="s">
        <v>4</v>
      </c>
      <c r="C5" s="9" t="s">
        <v>5</v>
      </c>
      <c r="D5" s="8" t="s">
        <v>4</v>
      </c>
      <c r="E5" s="9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1" t="s">
        <v>10</v>
      </c>
      <c r="K5" s="12" t="s">
        <v>11</v>
      </c>
      <c r="L5" s="6">
        <f>SUM(I6:I15)</f>
        <v>110</v>
      </c>
      <c r="M5" s="13" t="s">
        <v>12</v>
      </c>
      <c r="N5" s="7" t="str">
        <f>B3&amp;" ("&amp;B4&amp;")"</f>
        <v>x-axis (units)</v>
      </c>
      <c r="O5" s="14" t="s">
        <v>13</v>
      </c>
      <c r="P5" s="15" t="s">
        <v>14</v>
      </c>
      <c r="Q5" s="16" t="s">
        <v>15</v>
      </c>
      <c r="R5" s="16" t="s">
        <v>16</v>
      </c>
      <c r="S5" s="17" t="s">
        <v>17</v>
      </c>
      <c r="T5" s="18" t="s">
        <v>18</v>
      </c>
      <c r="U5" s="72" t="s">
        <v>19</v>
      </c>
      <c r="V5" s="73"/>
    </row>
    <row r="6" spans="2:22" s="6" customFormat="1" ht="21" customHeight="1">
      <c r="B6" s="67">
        <v>2</v>
      </c>
      <c r="C6" s="64">
        <v>0.1</v>
      </c>
      <c r="D6" s="67">
        <v>0.5</v>
      </c>
      <c r="E6" s="69">
        <v>0.2</v>
      </c>
      <c r="F6" s="19" t="b">
        <f>IF(AND(NOT(ISBLANK(B6)),NOT(ISBLANK(D6))),TRUE,FALSE)</f>
        <v>1</v>
      </c>
      <c r="G6" s="19">
        <f>IF(F6,B6*D6,"")</f>
        <v>1</v>
      </c>
      <c r="H6" s="19">
        <f>IF(F6,B6*B6,"")</f>
        <v>4</v>
      </c>
      <c r="I6" s="19">
        <f>IF(F6,B6,"")</f>
        <v>2</v>
      </c>
      <c r="J6" s="20">
        <f>IF(F6,D6,"")</f>
        <v>0.5</v>
      </c>
      <c r="K6" s="12" t="s">
        <v>20</v>
      </c>
      <c r="L6" s="6">
        <f>SUM(J6:J15)</f>
        <v>27.64</v>
      </c>
      <c r="M6" s="21">
        <f>IF(NOT(ISBLANK(B6)),m*B6+b,"")</f>
        <v>0.5210909090909078</v>
      </c>
      <c r="N6" s="7" t="str">
        <f>D3&amp;" ("&amp;D4&amp;")"</f>
        <v>y-axis (units)</v>
      </c>
      <c r="O6" s="22">
        <f>IF(ISBLANK(B6),"",IF(ISBLANK(B7),"",B7-B6))</f>
        <v>2</v>
      </c>
      <c r="P6" s="23">
        <f>IF(ISBLANK(D6),"",IF(ISBLANK(D7),"",D7-D6))</f>
        <v>0.6000000000000001</v>
      </c>
      <c r="Q6" s="24">
        <f>IF(ISBLANK(B6),"",IF(OR(ISBLANK(C6),C6=0),"",B6+(C6/SQRT(2))))</f>
        <v>2.0707106781186546</v>
      </c>
      <c r="R6" s="24">
        <f>IF(ISBLANK(B6),"",IF(OR(ISBLANK(C6),C6=0),"",B6-(C6/SQRT(2))))</f>
        <v>1.9292893218813452</v>
      </c>
      <c r="S6" s="25">
        <f>IF(ISBLANK(D6),"",IF(OR(ISBLANK(E6),E6=0),"",D6+(E6/SQRT(2))))</f>
        <v>0.6414213562373094</v>
      </c>
      <c r="T6" s="26">
        <f>IF(ISBLANK(D6),"",IF(OR(ISBLANK(E6),E6=0),"",D6-(E6/SQRT(2))))</f>
        <v>0.3585786437626905</v>
      </c>
      <c r="U6" s="27">
        <f>IF(N8&gt;0,MIN(Q6:Q15),MIN(R6:R15))</f>
        <v>2.0707106781186546</v>
      </c>
      <c r="V6" s="28">
        <f>MIN(IF(N8&gt;0,MIN(T6:T15),MAX(T6:T15)))</f>
        <v>0.3585786437626905</v>
      </c>
    </row>
    <row r="7" spans="2:22" s="6" customFormat="1" ht="21" customHeight="1">
      <c r="B7" s="63">
        <v>4</v>
      </c>
      <c r="C7" s="65">
        <v>0.2</v>
      </c>
      <c r="D7" s="63">
        <v>1.1</v>
      </c>
      <c r="E7" s="70">
        <v>0.2</v>
      </c>
      <c r="F7" s="29" t="b">
        <f aca="true" t="shared" si="0" ref="F7:F15">IF(AND(NOT(ISBLANK(B7)),NOT(ISBLANK(D7))),TRUE,FALSE)</f>
        <v>1</v>
      </c>
      <c r="G7" s="29">
        <f aca="true" t="shared" si="1" ref="G7:G15">IF(F7,B7*D7,"")</f>
        <v>4.4</v>
      </c>
      <c r="H7" s="29">
        <f aca="true" t="shared" si="2" ref="H7:H15">IF(F7,B7*B7,"")</f>
        <v>16</v>
      </c>
      <c r="I7" s="29">
        <f aca="true" t="shared" si="3" ref="I7:I15">IF(F7,B7,"")</f>
        <v>4</v>
      </c>
      <c r="J7" s="30">
        <f aca="true" t="shared" si="4" ref="J7:J15">IF(F7,D7,"")</f>
        <v>1.1</v>
      </c>
      <c r="K7" s="12" t="s">
        <v>21</v>
      </c>
      <c r="L7" s="6">
        <f>SUM(G6:G15)</f>
        <v>386.28000000000003</v>
      </c>
      <c r="M7" s="21">
        <f aca="true" t="shared" si="5" ref="M7:M15">IF(NOT(ISBLANK(B7)),m*B7+b,"")</f>
        <v>1.0195151515151504</v>
      </c>
      <c r="N7" s="31" t="s">
        <v>22</v>
      </c>
      <c r="O7" s="22">
        <f aca="true" t="shared" si="6" ref="O7:O14">IF(ISBLANK(B7),"",IF(ISBLANK(B8),"",B8-B7))</f>
        <v>2</v>
      </c>
      <c r="P7" s="23">
        <f aca="true" t="shared" si="7" ref="P7:P14">IF(ISBLANK(D7),"",IF(ISBLANK(D8),"",D8-D7))</f>
        <v>0.19999999999999996</v>
      </c>
      <c r="Q7" s="24">
        <f aca="true" t="shared" si="8" ref="Q7:Q15">IF(ISBLANK(B7),"",IF(OR(ISBLANK(C7),C7=0),"",B7+(C7/SQRT(2))))</f>
        <v>4.141421356237309</v>
      </c>
      <c r="R7" s="24">
        <f aca="true" t="shared" si="9" ref="R7:R15">IF(ISBLANK(B7),"",IF(OR(ISBLANK(C7),C7=0),"",B7-(C7/SQRT(2))))</f>
        <v>3.8585786437626903</v>
      </c>
      <c r="S7" s="25">
        <f aca="true" t="shared" si="10" ref="S7:S15">IF(ISBLANK(D7),"",IF(OR(ISBLANK(E7),E7=0),"",D7+(E7/SQRT(2))))</f>
        <v>1.2414213562373095</v>
      </c>
      <c r="T7" s="26">
        <f aca="true" t="shared" si="11" ref="T7:T15">IF(ISBLANK(D7),"",IF(OR(ISBLANK(E7),E7=0),"",D7-(E7/SQRT(2))))</f>
        <v>0.9585786437626906</v>
      </c>
      <c r="U7" s="32">
        <f>IF(N8&gt;0,MAX(R6:R15),MAX(Q6:Q15))</f>
        <v>19.646446609406727</v>
      </c>
      <c r="V7" s="33">
        <f>MAX(IF(N8&gt;0,MAX(S6:S15),MIN(S6:S15)))</f>
        <v>5.04142135623731</v>
      </c>
    </row>
    <row r="8" spans="2:22" s="6" customFormat="1" ht="21" customHeight="1">
      <c r="B8" s="63">
        <v>6</v>
      </c>
      <c r="C8" s="65">
        <v>0.3</v>
      </c>
      <c r="D8" s="63">
        <v>1.3</v>
      </c>
      <c r="E8" s="70">
        <v>0.2</v>
      </c>
      <c r="F8" s="29" t="b">
        <f t="shared" si="0"/>
        <v>1</v>
      </c>
      <c r="G8" s="29">
        <f t="shared" si="1"/>
        <v>7.800000000000001</v>
      </c>
      <c r="H8" s="29">
        <f t="shared" si="2"/>
        <v>36</v>
      </c>
      <c r="I8" s="29">
        <f t="shared" si="3"/>
        <v>6</v>
      </c>
      <c r="J8" s="30">
        <f t="shared" si="4"/>
        <v>1.3</v>
      </c>
      <c r="K8" s="12" t="s">
        <v>23</v>
      </c>
      <c r="L8" s="6">
        <f>SUM(H6:H15)</f>
        <v>1540</v>
      </c>
      <c r="M8" s="21">
        <f t="shared" si="5"/>
        <v>1.5179393939393928</v>
      </c>
      <c r="N8" s="31">
        <f>AVERAGE(P6:P14)/AVERAGE(O6:O14)</f>
        <v>0.24444444444444446</v>
      </c>
      <c r="O8" s="22">
        <f t="shared" si="6"/>
        <v>2</v>
      </c>
      <c r="P8" s="23">
        <f t="shared" si="7"/>
        <v>0.8</v>
      </c>
      <c r="Q8" s="24">
        <f t="shared" si="8"/>
        <v>6.212132034355964</v>
      </c>
      <c r="R8" s="24">
        <f t="shared" si="9"/>
        <v>5.787867965644036</v>
      </c>
      <c r="S8" s="25">
        <f t="shared" si="10"/>
        <v>1.4414213562373095</v>
      </c>
      <c r="T8" s="26">
        <f t="shared" si="11"/>
        <v>1.1585786437626906</v>
      </c>
      <c r="U8" s="34">
        <f>(V7-V6)/(U7-U6)</f>
        <v>0.2664379307234748</v>
      </c>
      <c r="V8" s="34">
        <f>V6-U8*U6</f>
        <v>-0.19313722444224718</v>
      </c>
    </row>
    <row r="9" spans="2:22" s="6" customFormat="1" ht="21" customHeight="1">
      <c r="B9" s="63">
        <v>8</v>
      </c>
      <c r="C9" s="65">
        <v>0.3</v>
      </c>
      <c r="D9" s="63">
        <v>2.1</v>
      </c>
      <c r="E9" s="70">
        <v>0.2</v>
      </c>
      <c r="F9" s="29" t="b">
        <f t="shared" si="0"/>
        <v>1</v>
      </c>
      <c r="G9" s="29">
        <f t="shared" si="1"/>
        <v>16.8</v>
      </c>
      <c r="H9" s="29">
        <f t="shared" si="2"/>
        <v>64</v>
      </c>
      <c r="I9" s="29">
        <f t="shared" si="3"/>
        <v>8</v>
      </c>
      <c r="J9" s="30">
        <f t="shared" si="4"/>
        <v>2.1</v>
      </c>
      <c r="K9" s="12" t="s">
        <v>24</v>
      </c>
      <c r="L9" s="6">
        <f>MIN(COUNTA(D6:D15),COUNTA(E6:E15))</f>
        <v>10</v>
      </c>
      <c r="M9" s="21">
        <f t="shared" si="5"/>
        <v>2.0163636363636352</v>
      </c>
      <c r="N9" s="31"/>
      <c r="O9" s="22">
        <f t="shared" si="6"/>
        <v>2</v>
      </c>
      <c r="P9" s="23">
        <f t="shared" si="7"/>
        <v>0.3999999999999999</v>
      </c>
      <c r="Q9" s="24">
        <f t="shared" si="8"/>
        <v>8.212132034355964</v>
      </c>
      <c r="R9" s="24">
        <f t="shared" si="9"/>
        <v>7.787867965644036</v>
      </c>
      <c r="S9" s="25">
        <f t="shared" si="10"/>
        <v>2.2414213562373098</v>
      </c>
      <c r="T9" s="26">
        <f t="shared" si="11"/>
        <v>1.9585786437626906</v>
      </c>
      <c r="U9" s="35"/>
      <c r="V9" s="35"/>
    </row>
    <row r="10" spans="2:22" s="6" customFormat="1" ht="21" customHeight="1">
      <c r="B10" s="63">
        <v>10</v>
      </c>
      <c r="C10" s="65">
        <v>0.3</v>
      </c>
      <c r="D10" s="63">
        <v>2.5</v>
      </c>
      <c r="E10" s="70">
        <v>0.2</v>
      </c>
      <c r="F10" s="29" t="b">
        <f t="shared" si="0"/>
        <v>1</v>
      </c>
      <c r="G10" s="29">
        <f t="shared" si="1"/>
        <v>25</v>
      </c>
      <c r="H10" s="29">
        <f t="shared" si="2"/>
        <v>100</v>
      </c>
      <c r="I10" s="29">
        <f t="shared" si="3"/>
        <v>10</v>
      </c>
      <c r="J10" s="30">
        <f t="shared" si="4"/>
        <v>2.5</v>
      </c>
      <c r="K10" s="12" t="s">
        <v>25</v>
      </c>
      <c r="L10" s="6">
        <f>sum_xx*num_points-sum_x*sum_x</f>
        <v>3300</v>
      </c>
      <c r="M10" s="21">
        <f t="shared" si="5"/>
        <v>2.514787878787878</v>
      </c>
      <c r="N10" s="31"/>
      <c r="O10" s="22">
        <f t="shared" si="6"/>
        <v>2</v>
      </c>
      <c r="P10" s="23">
        <f t="shared" si="7"/>
        <v>0.6000000000000001</v>
      </c>
      <c r="Q10" s="24">
        <f t="shared" si="8"/>
        <v>10.212132034355964</v>
      </c>
      <c r="R10" s="24">
        <f t="shared" si="9"/>
        <v>9.787867965644036</v>
      </c>
      <c r="S10" s="25">
        <f t="shared" si="10"/>
        <v>2.6414213562373097</v>
      </c>
      <c r="T10" s="26">
        <f t="shared" si="11"/>
        <v>2.3585786437626903</v>
      </c>
      <c r="U10" s="35"/>
      <c r="V10" s="35"/>
    </row>
    <row r="11" spans="2:22" s="6" customFormat="1" ht="21" customHeight="1">
      <c r="B11" s="63">
        <v>12</v>
      </c>
      <c r="C11" s="65">
        <v>0.4</v>
      </c>
      <c r="D11" s="63">
        <v>3.1</v>
      </c>
      <c r="E11" s="70">
        <v>0.2</v>
      </c>
      <c r="F11" s="29" t="b">
        <f t="shared" si="0"/>
        <v>1</v>
      </c>
      <c r="G11" s="29">
        <f t="shared" si="1"/>
        <v>37.2</v>
      </c>
      <c r="H11" s="29">
        <f t="shared" si="2"/>
        <v>144</v>
      </c>
      <c r="I11" s="29">
        <f t="shared" si="3"/>
        <v>12</v>
      </c>
      <c r="J11" s="30">
        <f t="shared" si="4"/>
        <v>3.1</v>
      </c>
      <c r="K11" s="12" t="s">
        <v>26</v>
      </c>
      <c r="L11" s="12">
        <f>(sum_xy*num_points-sum_y*sum_x)/deviation</f>
        <v>0.24921212121212125</v>
      </c>
      <c r="M11" s="21">
        <f t="shared" si="5"/>
        <v>3.0132121212121206</v>
      </c>
      <c r="N11" s="31"/>
      <c r="O11" s="22">
        <f t="shared" si="6"/>
        <v>2</v>
      </c>
      <c r="P11" s="23">
        <f t="shared" si="7"/>
        <v>0.4099999999999997</v>
      </c>
      <c r="Q11" s="24">
        <f t="shared" si="8"/>
        <v>12.282842712474618</v>
      </c>
      <c r="R11" s="24">
        <f t="shared" si="9"/>
        <v>11.717157287525382</v>
      </c>
      <c r="S11" s="25">
        <f t="shared" si="10"/>
        <v>3.2414213562373098</v>
      </c>
      <c r="T11" s="26">
        <f t="shared" si="11"/>
        <v>2.9585786437626904</v>
      </c>
      <c r="U11" s="72" t="s">
        <v>27</v>
      </c>
      <c r="V11" s="73"/>
    </row>
    <row r="12" spans="2:22" s="6" customFormat="1" ht="21" customHeight="1">
      <c r="B12" s="63">
        <v>14</v>
      </c>
      <c r="C12" s="65">
        <v>0.4</v>
      </c>
      <c r="D12" s="63">
        <v>3.51</v>
      </c>
      <c r="E12" s="70">
        <v>0.2</v>
      </c>
      <c r="F12" s="29" t="b">
        <f t="shared" si="0"/>
        <v>1</v>
      </c>
      <c r="G12" s="29">
        <f t="shared" si="1"/>
        <v>49.14</v>
      </c>
      <c r="H12" s="29">
        <f t="shared" si="2"/>
        <v>196</v>
      </c>
      <c r="I12" s="29">
        <f t="shared" si="3"/>
        <v>14</v>
      </c>
      <c r="J12" s="30">
        <f t="shared" si="4"/>
        <v>3.51</v>
      </c>
      <c r="K12" s="12" t="s">
        <v>28</v>
      </c>
      <c r="L12" s="12">
        <f>(sum_xx*sum_y-sum_xy*sum_x)/deviation</f>
        <v>0.022666666666665343</v>
      </c>
      <c r="M12" s="21">
        <f t="shared" si="5"/>
        <v>3.511636363636363</v>
      </c>
      <c r="N12" s="31"/>
      <c r="O12" s="22">
        <f t="shared" si="6"/>
        <v>2</v>
      </c>
      <c r="P12" s="23">
        <f t="shared" si="7"/>
        <v>0.6900000000000004</v>
      </c>
      <c r="Q12" s="24">
        <f t="shared" si="8"/>
        <v>14.282842712474618</v>
      </c>
      <c r="R12" s="24">
        <f t="shared" si="9"/>
        <v>13.717157287525382</v>
      </c>
      <c r="S12" s="25">
        <f t="shared" si="10"/>
        <v>3.6514213562373095</v>
      </c>
      <c r="T12" s="26">
        <f t="shared" si="11"/>
        <v>3.36857864376269</v>
      </c>
      <c r="U12" s="27">
        <f>MIN(IF(N8&gt;0,MIN(R6:R15),MIN(Q6:Q15)))</f>
        <v>1.9292893218813452</v>
      </c>
      <c r="V12" s="28">
        <f>MIN(IF(N8&gt;0,MIN(S6:S15),MAX(S6:S15)))</f>
        <v>0.6414213562373094</v>
      </c>
    </row>
    <row r="13" spans="2:22" s="6" customFormat="1" ht="21" customHeight="1">
      <c r="B13" s="63">
        <v>16</v>
      </c>
      <c r="C13" s="65">
        <v>0.4</v>
      </c>
      <c r="D13" s="63">
        <v>4.2</v>
      </c>
      <c r="E13" s="70">
        <v>0.2</v>
      </c>
      <c r="F13" s="29" t="b">
        <f t="shared" si="0"/>
        <v>1</v>
      </c>
      <c r="G13" s="29">
        <f t="shared" si="1"/>
        <v>67.2</v>
      </c>
      <c r="H13" s="29">
        <f t="shared" si="2"/>
        <v>256</v>
      </c>
      <c r="I13" s="29">
        <f t="shared" si="3"/>
        <v>16</v>
      </c>
      <c r="J13" s="30">
        <f t="shared" si="4"/>
        <v>4.2</v>
      </c>
      <c r="K13"/>
      <c r="L13"/>
      <c r="M13" s="21">
        <f t="shared" si="5"/>
        <v>4.010060606060605</v>
      </c>
      <c r="N13" s="31"/>
      <c r="O13" s="22">
        <f t="shared" si="6"/>
        <v>2</v>
      </c>
      <c r="P13" s="23">
        <f t="shared" si="7"/>
        <v>0.22999999999999954</v>
      </c>
      <c r="Q13" s="24">
        <f t="shared" si="8"/>
        <v>16.28284271247462</v>
      </c>
      <c r="R13" s="24">
        <f t="shared" si="9"/>
        <v>15.717157287525382</v>
      </c>
      <c r="S13" s="25">
        <f t="shared" si="10"/>
        <v>4.341421356237309</v>
      </c>
      <c r="T13" s="26">
        <f t="shared" si="11"/>
        <v>4.058578643762691</v>
      </c>
      <c r="U13" s="32">
        <f>MAX(IF(N8&gt;0,MAX(Q6:Q15),MAX(R6:R15)))</f>
        <v>20.353553390593273</v>
      </c>
      <c r="V13" s="33">
        <f>MAX(IF(N8&gt;0,MAX(T6:T15),MIN(T6:T15)))</f>
        <v>4.758578643762691</v>
      </c>
    </row>
    <row r="14" spans="2:22" s="6" customFormat="1" ht="21" customHeight="1">
      <c r="B14" s="63">
        <v>18</v>
      </c>
      <c r="C14" s="65">
        <v>0.5</v>
      </c>
      <c r="D14" s="63">
        <v>4.43</v>
      </c>
      <c r="E14" s="70">
        <v>0.2</v>
      </c>
      <c r="F14" s="29" t="b">
        <f t="shared" si="0"/>
        <v>1</v>
      </c>
      <c r="G14" s="29">
        <f t="shared" si="1"/>
        <v>79.74</v>
      </c>
      <c r="H14" s="29">
        <f t="shared" si="2"/>
        <v>324</v>
      </c>
      <c r="I14" s="29">
        <f t="shared" si="3"/>
        <v>18</v>
      </c>
      <c r="J14" s="30">
        <f t="shared" si="4"/>
        <v>4.43</v>
      </c>
      <c r="K14"/>
      <c r="L14"/>
      <c r="M14" s="21">
        <f t="shared" si="5"/>
        <v>4.508484848484848</v>
      </c>
      <c r="N14" s="31"/>
      <c r="O14" s="36">
        <f t="shared" si="6"/>
        <v>2</v>
      </c>
      <c r="P14" s="37">
        <f t="shared" si="7"/>
        <v>0.47000000000000064</v>
      </c>
      <c r="Q14" s="24">
        <f t="shared" si="8"/>
        <v>18.353553390593273</v>
      </c>
      <c r="R14" s="24">
        <f t="shared" si="9"/>
        <v>17.646446609406727</v>
      </c>
      <c r="S14" s="25">
        <f t="shared" si="10"/>
        <v>4.571421356237309</v>
      </c>
      <c r="T14" s="26">
        <f t="shared" si="11"/>
        <v>4.2885786437626905</v>
      </c>
      <c r="U14" s="34">
        <f>(V13-V12)/(U13-U12)</f>
        <v>0.22346386657131861</v>
      </c>
      <c r="V14" s="34">
        <f>V12-U14*U12</f>
        <v>0.21029490463494677</v>
      </c>
    </row>
    <row r="15" spans="2:24" s="6" customFormat="1" ht="21" customHeight="1" thickBot="1">
      <c r="B15" s="68">
        <v>20</v>
      </c>
      <c r="C15" s="66">
        <v>0.5</v>
      </c>
      <c r="D15" s="68">
        <v>4.9</v>
      </c>
      <c r="E15" s="71">
        <v>0.2</v>
      </c>
      <c r="F15" s="38" t="b">
        <f t="shared" si="0"/>
        <v>1</v>
      </c>
      <c r="G15" s="38">
        <f t="shared" si="1"/>
        <v>98</v>
      </c>
      <c r="H15" s="38">
        <f t="shared" si="2"/>
        <v>400</v>
      </c>
      <c r="I15" s="38">
        <f t="shared" si="3"/>
        <v>20</v>
      </c>
      <c r="J15" s="39">
        <f t="shared" si="4"/>
        <v>4.9</v>
      </c>
      <c r="M15" s="21">
        <f t="shared" si="5"/>
        <v>5.00690909090909</v>
      </c>
      <c r="N15" s="31"/>
      <c r="O15" s="31"/>
      <c r="P15" s="31"/>
      <c r="Q15" s="24">
        <f t="shared" si="8"/>
        <v>20.353553390593273</v>
      </c>
      <c r="R15" s="24">
        <f t="shared" si="9"/>
        <v>19.646446609406727</v>
      </c>
      <c r="S15" s="25">
        <f t="shared" si="10"/>
        <v>5.04142135623731</v>
      </c>
      <c r="T15" s="26">
        <f t="shared" si="11"/>
        <v>4.758578643762691</v>
      </c>
      <c r="U15" s="34"/>
      <c r="V15" s="34"/>
      <c r="W15" s="35"/>
      <c r="X15" s="35"/>
    </row>
    <row r="16" s="6" customFormat="1" ht="12" customHeight="1"/>
    <row r="17" spans="1:5" s="6" customFormat="1" ht="12" customHeight="1">
      <c r="A17" s="40"/>
      <c r="B17" s="40"/>
      <c r="C17" s="40"/>
      <c r="D17" s="40"/>
      <c r="E17" s="41"/>
    </row>
    <row r="18" spans="1:5" s="6" customFormat="1" ht="12" customHeight="1">
      <c r="A18" s="40"/>
      <c r="B18" s="40"/>
      <c r="C18" s="40"/>
      <c r="D18" s="40"/>
      <c r="E18" s="41"/>
    </row>
    <row r="19" spans="1:14" s="6" customFormat="1" ht="16.5">
      <c r="A19" s="40"/>
      <c r="M19" s="42"/>
      <c r="N19" s="42"/>
    </row>
    <row r="20" spans="13:14" s="6" customFormat="1" ht="18" thickBot="1">
      <c r="M20" s="42"/>
      <c r="N20" s="42"/>
    </row>
    <row r="21" spans="2:14" ht="16.5">
      <c r="B21" s="43"/>
      <c r="C21" s="44"/>
      <c r="D21" s="45"/>
      <c r="E21" s="45"/>
      <c r="F21" s="45"/>
      <c r="G21" s="46" t="s">
        <v>29</v>
      </c>
      <c r="H21" s="47">
        <f>m</f>
        <v>0.24921212121212125</v>
      </c>
      <c r="I21" s="48" t="s">
        <v>9</v>
      </c>
      <c r="J21" s="48" t="s">
        <v>30</v>
      </c>
      <c r="K21" s="49">
        <f>b</f>
        <v>0.022666666666665343</v>
      </c>
      <c r="L21" s="42"/>
      <c r="M21" s="42"/>
      <c r="N21" s="42"/>
    </row>
    <row r="22" spans="2:14" ht="16.5">
      <c r="B22" s="50"/>
      <c r="C22" s="51"/>
      <c r="D22" s="52"/>
      <c r="E22" s="52"/>
      <c r="F22" s="52"/>
      <c r="G22" s="53" t="s">
        <v>31</v>
      </c>
      <c r="H22" s="54">
        <f>max_grad_m</f>
        <v>0.2664379307234748</v>
      </c>
      <c r="I22" s="55" t="s">
        <v>9</v>
      </c>
      <c r="J22" s="55" t="s">
        <v>30</v>
      </c>
      <c r="K22" s="56">
        <f>max_grad_b</f>
        <v>-0.19313722444224718</v>
      </c>
      <c r="L22" s="42"/>
      <c r="M22" s="42"/>
      <c r="N22" s="42"/>
    </row>
    <row r="23" spans="2:25" ht="15.75" thickBot="1">
      <c r="B23" s="57"/>
      <c r="C23" s="58"/>
      <c r="D23" s="58"/>
      <c r="E23" s="58"/>
      <c r="F23" s="58"/>
      <c r="G23" s="59" t="s">
        <v>32</v>
      </c>
      <c r="H23" s="60">
        <f>min_grad_m</f>
        <v>0.22346386657131861</v>
      </c>
      <c r="I23" s="61" t="s">
        <v>9</v>
      </c>
      <c r="J23" s="61" t="s">
        <v>30</v>
      </c>
      <c r="K23" s="62">
        <f>min_grad_b</f>
        <v>0.21029490463494677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3:14" ht="15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3:14" ht="15"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3:14" ht="15"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3:14" ht="15"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</sheetData>
  <mergeCells count="6">
    <mergeCell ref="U5:V5"/>
    <mergeCell ref="U11:V11"/>
    <mergeCell ref="B3:C3"/>
    <mergeCell ref="D3:E3"/>
    <mergeCell ref="B4:C4"/>
    <mergeCell ref="D4:E4"/>
  </mergeCell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Physics, UNSW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Dann</dc:creator>
  <cp:keywords/>
  <dc:description/>
  <cp:lastModifiedBy>SOP, FYL</cp:lastModifiedBy>
  <dcterms:created xsi:type="dcterms:W3CDTF">2001-05-08T00:24:06Z</dcterms:created>
  <dcterms:modified xsi:type="dcterms:W3CDTF">2011-01-28T04:55:18Z</dcterms:modified>
  <cp:category/>
  <cp:version/>
  <cp:contentType/>
  <cp:contentStatus/>
</cp:coreProperties>
</file>